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20"/>
  </bookViews>
  <sheets>
    <sheet name="2022.3.6" sheetId="3" r:id="rId1"/>
  </sheets>
  <definedNames>
    <definedName name="_xlnm.Print_Titles" localSheetId="0">'2022.3.6'!$5:$5</definedName>
  </definedNames>
  <calcPr calcId="144525"/>
</workbook>
</file>

<file path=xl/sharedStrings.xml><?xml version="1.0" encoding="utf-8"?>
<sst xmlns="http://schemas.openxmlformats.org/spreadsheetml/2006/main" count="100" uniqueCount="97">
  <si>
    <r>
      <rPr>
        <sz val="12"/>
        <rFont val="MingLiU"/>
        <charset val="134"/>
      </rPr>
      <t>附件</t>
    </r>
  </si>
  <si>
    <t>六盘水市肿瘤医院建设项目一期工程重大设计变更</t>
  </si>
  <si>
    <t>概 算 投 资 对 比 表</t>
  </si>
  <si>
    <t>序号</t>
  </si>
  <si>
    <t>工程或费用名称</t>
  </si>
  <si>
    <t>原批复 概算投资 （万元）</t>
  </si>
  <si>
    <r>
      <t>实际完成投资</t>
    </r>
    <r>
      <rPr>
        <b/>
        <sz val="9"/>
        <rFont val="MingLiU"/>
        <charset val="134"/>
      </rPr>
      <t xml:space="preserve"> </t>
    </r>
    <r>
      <rPr>
        <b/>
        <sz val="9"/>
        <rFont val="宋体"/>
        <charset val="134"/>
      </rPr>
      <t>（万元）</t>
    </r>
  </si>
  <si>
    <t>调增（减）投资（万元）</t>
  </si>
  <si>
    <t>备注</t>
  </si>
  <si>
    <t>一</t>
  </si>
  <si>
    <t>建筑安装工程费</t>
  </si>
  <si>
    <t>（一）至（五）项合计增加2772万元 +13180-招投标节约资金2226万元 （13180-施工合同价10954=2226） =13726万元</t>
  </si>
  <si>
    <t>（一）</t>
  </si>
  <si>
    <t>地下土建及装饰工程</t>
  </si>
  <si>
    <t>1至5项相加</t>
  </si>
  <si>
    <t>其中：</t>
  </si>
  <si>
    <t>1.抗滑桩</t>
  </si>
  <si>
    <t xml:space="preserve">因地质、环境原因，本工程边坡影响相邻建筑物主体安全，造成边坡支护设计变更，增加抗滑桩，投资增加至1036.48万元（6次专家论证） </t>
  </si>
  <si>
    <t>2.增加孔桩回灌</t>
  </si>
  <si>
    <t>因本工程地块属高回填区，场地填土为垃圾混合岩土弃土，新近回填土地，自重固结不密实，开挖出现塌孔严重，经参建方及专家组现场踏勘，议定采用C15混凝土回填塌孔，待到凝期后进行复钻。增加投资212.96万元</t>
  </si>
  <si>
    <t>3.孔桩更改桩径</t>
  </si>
  <si>
    <t>根据图纸会审记录意见（第3、8项）及设计单位出具的桩基说明，原设计1.7米、1.9米、2.1米、2.3米的桩径分别调整加大至1.8米、2.0米、2.2米、2.5米，增加投资至968.52万元</t>
  </si>
  <si>
    <t>4.基础增加毛石换填和级配砂石垫层</t>
  </si>
  <si>
    <t>1-6轴交1/OA-6/OA轴地下室，此部分因采用人工挖孔，在开挖至5-20米时护壁出现开裂、沉降、缩孔、塌孔等不利情况，存在重大安全隐患。根据2021年9月28日专家论证会议纪要结论，此部分工程桩改为浅基础筏板，下部采用30厘米厚毛石、之上采用70厘米厚级配碎石垫层，对基础进行换填（西北综合勘察设计研究院出具方案说明），增加投资60.4万元</t>
  </si>
  <si>
    <t>5.孔桩变更为筏板基础</t>
  </si>
  <si>
    <t>根据2021年9月28日专家论证会议纪要结论，1-6轴交1/OA-6/OA轴地下室的孔桩变更为筏板基础，并增加筏板混凝土厚度，增加钢筋配筋，增加投资63.75万元</t>
  </si>
  <si>
    <t>（二）</t>
  </si>
  <si>
    <t>地上土建及装饰工程</t>
  </si>
  <si>
    <t>1.平场土石方</t>
  </si>
  <si>
    <t>根据第三方测绘公司现场测量的工程量，据实减少161万元</t>
  </si>
  <si>
    <t>2.钢筋工程量</t>
  </si>
  <si>
    <t>由于深化设计，原概算2142吨不足，实际为2504吨，增加投资至1793.07万元</t>
  </si>
  <si>
    <t>3.防水部分</t>
  </si>
  <si>
    <t>由于深化设计，原概算防水面积3047平方米不足，实际为7843平方米，增加投资至230.50万元</t>
  </si>
  <si>
    <t>4.石材及铝单板幕墙</t>
  </si>
  <si>
    <t>由于深化设计，原概算不足，与实际完成工程量存在偏差，造成费用增加至631.44万元</t>
  </si>
  <si>
    <t>5.增加直线加速器机房大体积混凝土浇筑支护措施费</t>
  </si>
  <si>
    <t>直线加速器机房墙、板厚为3米，属超过一定规模危险性较大的分部分项工程，经专家论证后，专项施工方案发生措施费70万元</t>
  </si>
  <si>
    <t>（三）</t>
  </si>
  <si>
    <t>机电安装工程</t>
  </si>
  <si>
    <t>1.增加暖通设备</t>
  </si>
  <si>
    <t>为满足医院环保要求，增加风机盘管进电除尘装置、风柜高静压除尘装置及防辐射过滤装置等，增加投资75.08万元</t>
  </si>
  <si>
    <t>（四）</t>
  </si>
  <si>
    <t>室外工程</t>
  </si>
  <si>
    <t>1和2项相加</t>
  </si>
  <si>
    <t xml:space="preserve">其中： </t>
  </si>
  <si>
    <t>1.主楼西侧消防车道挡土墙</t>
  </si>
  <si>
    <t>为保证主楼西侧消防车道的安全性，增加挡土墙，增加投资98.58万元</t>
  </si>
  <si>
    <t>2.增加设备及电线电缆</t>
  </si>
  <si>
    <t>在工程实施过程中，高低压配电系统经当地供电部门二次深化设计后，需增加设备及电线电缆，投资增加</t>
  </si>
  <si>
    <t>（五）</t>
  </si>
  <si>
    <t>新增工程</t>
  </si>
  <si>
    <t>1至4项相加</t>
  </si>
  <si>
    <t>1.增加市三医二期工程项目部活动板房拆除补偿费</t>
  </si>
  <si>
    <t>按合同据实增加</t>
  </si>
  <si>
    <t>2.发生施工用水管道安装</t>
  </si>
  <si>
    <t>按合同价76969元据实增加</t>
  </si>
  <si>
    <t>3.增加施工用电及原配电设施迁改费用</t>
  </si>
  <si>
    <t>实际合同价（26.31万元+22.65万元）</t>
  </si>
  <si>
    <t>4.恢复市三医道路</t>
  </si>
  <si>
    <t>新建内环快线至肿瘤医院大门、三医大楼后面消防道路，费用为101.92万元</t>
  </si>
  <si>
    <t>以上合计</t>
  </si>
  <si>
    <t>（一）至（五）项合计</t>
  </si>
  <si>
    <t>二</t>
  </si>
  <si>
    <t>其他费用</t>
  </si>
  <si>
    <t>1至11项相加</t>
  </si>
  <si>
    <t>前期工作费</t>
  </si>
  <si>
    <t>含编制和评估可行性研究报告、环境影响评价报告等</t>
  </si>
  <si>
    <t>工程勘察费</t>
  </si>
  <si>
    <t>合同约定94元/米，实际完成5320米</t>
  </si>
  <si>
    <t>工程设计费</t>
  </si>
  <si>
    <t>原合同设计费211.52万元；因设计变更增加设计费，初步协商价为60万元</t>
  </si>
  <si>
    <t>工程监理费</t>
  </si>
  <si>
    <t>合同约定监理费按审定建安费的0.75%计价，原概算批复建安费13180万元。即13180万元*0.75=99万，超期服务费暂按10个月，99万/12月*10月=83万。共计监理费99+83=182万元</t>
  </si>
  <si>
    <t>招标代理费</t>
  </si>
  <si>
    <t>合同约定</t>
  </si>
  <si>
    <t>施工图审査费</t>
  </si>
  <si>
    <t>实际支付6.08万元</t>
  </si>
  <si>
    <t>工程造价咨询费</t>
  </si>
  <si>
    <t>造价咨询合同约定，工程预算评审合同约定</t>
  </si>
  <si>
    <t>城市基础设施配套费</t>
  </si>
  <si>
    <t>根据六盘水市医纪要[2021]13号文</t>
  </si>
  <si>
    <t>工程决算审计费</t>
  </si>
  <si>
    <t>执行原概算</t>
  </si>
  <si>
    <t>建设单位管理等费用</t>
  </si>
  <si>
    <t>包括工程检测费27万元，职业病防护评估报告编制费32.8万元，技术图书资料4万元，项目考察费12万元，广告宣传1万元</t>
  </si>
  <si>
    <t>增加工程预算评审费</t>
  </si>
  <si>
    <t>据实增加</t>
  </si>
  <si>
    <t>三</t>
  </si>
  <si>
    <t>基本预备费</t>
  </si>
  <si>
    <t>工程已基本完工，调减</t>
  </si>
  <si>
    <t>四</t>
  </si>
  <si>
    <t>建设期贷款利息</t>
  </si>
  <si>
    <t>因市政府要求建设单位接管凉都医院，造成资金紧张</t>
  </si>
  <si>
    <t>五</t>
  </si>
  <si>
    <t>总投资</t>
  </si>
  <si>
    <t>一至四项合计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</si>
</sst>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0">
    <font>
      <sz val="10"/>
      <name val="Arial"/>
      <charset val="134"/>
    </font>
    <font>
      <b/>
      <sz val="10"/>
      <name val="Arial"/>
      <charset val="134"/>
    </font>
    <font>
      <sz val="12"/>
      <name val="MingLiU"/>
      <charset val="134"/>
    </font>
    <font>
      <b/>
      <sz val="18"/>
      <name val="宋体"/>
      <charset val="134"/>
      <scheme val="major"/>
    </font>
    <font>
      <b/>
      <sz val="9"/>
      <name val="MingLiU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" fontId="8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34" workbookViewId="0">
      <selection activeCell="B43" sqref="B43"/>
    </sheetView>
  </sheetViews>
  <sheetFormatPr defaultColWidth="10.2818181818182" defaultRowHeight="12.5"/>
  <cols>
    <col min="1" max="1" width="5.85454545454545" style="2" customWidth="1"/>
    <col min="2" max="2" width="20.8545454545455" style="3" customWidth="1"/>
    <col min="3" max="3" width="12" style="3" customWidth="1"/>
    <col min="4" max="4" width="12.8545454545455" style="3" customWidth="1"/>
    <col min="5" max="5" width="13.2818181818182" style="3" customWidth="1"/>
    <col min="6" max="6" width="29.4272727272727" style="3" customWidth="1"/>
    <col min="7" max="7" width="38.2818181818182" customWidth="1"/>
    <col min="8" max="10" width="12.8545454545455"/>
  </cols>
  <sheetData>
    <row r="1" ht="24.95" customHeight="1" spans="1:14">
      <c r="A1" s="4" t="s">
        <v>0</v>
      </c>
      <c r="G1" s="5"/>
      <c r="H1" s="5"/>
      <c r="I1" s="5"/>
      <c r="J1" s="5"/>
      <c r="K1" s="5"/>
      <c r="L1" s="5"/>
      <c r="M1" s="5"/>
      <c r="N1" s="5"/>
    </row>
    <row r="2" ht="28" customHeight="1" spans="1:14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</row>
    <row r="3" ht="28" customHeight="1" spans="1:14">
      <c r="A3" s="6" t="s">
        <v>2</v>
      </c>
      <c r="B3" s="6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</row>
    <row r="4" ht="13.25" spans="7:14">
      <c r="G4" s="5"/>
      <c r="H4" s="5"/>
      <c r="I4" s="5"/>
      <c r="J4" s="5"/>
      <c r="K4" s="5"/>
      <c r="L4" s="5"/>
      <c r="M4" s="5"/>
      <c r="N4" s="5"/>
    </row>
    <row r="5" s="1" customFormat="1" ht="39" customHeight="1" spans="1:14">
      <c r="A5" s="7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8" t="s">
        <v>8</v>
      </c>
      <c r="G5" s="10"/>
      <c r="H5" s="11"/>
      <c r="I5" s="11"/>
      <c r="J5" s="11"/>
      <c r="K5" s="11"/>
      <c r="L5" s="11"/>
      <c r="M5" s="10"/>
      <c r="N5" s="10"/>
    </row>
    <row r="6" ht="51" customHeight="1" spans="1:14">
      <c r="A6" s="12" t="s">
        <v>9</v>
      </c>
      <c r="B6" s="13" t="s">
        <v>10</v>
      </c>
      <c r="C6" s="14">
        <f>C7+C13+C19+C21</f>
        <v>13180</v>
      </c>
      <c r="D6" s="14">
        <v>13726</v>
      </c>
      <c r="E6" s="14">
        <f>D6-C6</f>
        <v>546</v>
      </c>
      <c r="F6" s="13" t="s">
        <v>11</v>
      </c>
      <c r="G6" s="5"/>
      <c r="H6" s="5"/>
      <c r="I6" s="5"/>
      <c r="J6" s="5"/>
      <c r="K6" s="5"/>
      <c r="L6" s="5"/>
      <c r="M6" s="5"/>
      <c r="N6" s="5"/>
    </row>
    <row r="7" ht="27" customHeight="1" spans="1:14">
      <c r="A7" s="12" t="s">
        <v>12</v>
      </c>
      <c r="B7" s="13" t="s">
        <v>13</v>
      </c>
      <c r="C7" s="14">
        <v>4693</v>
      </c>
      <c r="D7" s="14">
        <f>C7+E7</f>
        <v>6306.55</v>
      </c>
      <c r="E7" s="14">
        <f>SUM(E8:E12)</f>
        <v>1613.55</v>
      </c>
      <c r="F7" s="13" t="s">
        <v>14</v>
      </c>
      <c r="G7" s="5"/>
      <c r="H7" s="5"/>
      <c r="I7" s="5"/>
      <c r="J7" s="5"/>
      <c r="K7" s="5"/>
      <c r="L7" s="5"/>
      <c r="M7" s="5"/>
      <c r="N7" s="5"/>
    </row>
    <row r="8" ht="48" customHeight="1" spans="1:14">
      <c r="A8" s="15" t="s">
        <v>15</v>
      </c>
      <c r="B8" s="16" t="s">
        <v>16</v>
      </c>
      <c r="C8" s="17">
        <v>158.37</v>
      </c>
      <c r="D8" s="17">
        <v>1036.48</v>
      </c>
      <c r="E8" s="17">
        <f t="shared" ref="E8:E12" si="0">D8-C8</f>
        <v>878.11</v>
      </c>
      <c r="F8" s="16" t="s">
        <v>17</v>
      </c>
      <c r="G8" s="5"/>
      <c r="H8" s="5"/>
      <c r="I8" s="5"/>
      <c r="J8" s="5"/>
      <c r="K8" s="5"/>
      <c r="L8" s="5"/>
      <c r="M8" s="5"/>
      <c r="N8" s="5"/>
    </row>
    <row r="9" ht="77" customHeight="1" spans="1:14">
      <c r="A9" s="15"/>
      <c r="B9" s="16" t="s">
        <v>18</v>
      </c>
      <c r="C9" s="17">
        <v>0</v>
      </c>
      <c r="D9" s="17">
        <v>212.97</v>
      </c>
      <c r="E9" s="17">
        <f t="shared" si="0"/>
        <v>212.97</v>
      </c>
      <c r="F9" s="16" t="s">
        <v>19</v>
      </c>
      <c r="G9" s="5"/>
      <c r="H9" s="5"/>
      <c r="I9" s="5"/>
      <c r="J9" s="5"/>
      <c r="K9" s="5"/>
      <c r="L9" s="5"/>
      <c r="M9" s="5"/>
      <c r="N9" s="5"/>
    </row>
    <row r="10" ht="62" customHeight="1" spans="1:6">
      <c r="A10" s="15"/>
      <c r="B10" s="16" t="s">
        <v>20</v>
      </c>
      <c r="C10" s="17">
        <v>570.68</v>
      </c>
      <c r="D10" s="17">
        <v>969</v>
      </c>
      <c r="E10" s="17">
        <f t="shared" si="0"/>
        <v>398.32</v>
      </c>
      <c r="F10" s="18" t="s">
        <v>21</v>
      </c>
    </row>
    <row r="11" ht="121" customHeight="1" spans="1:6">
      <c r="A11" s="15"/>
      <c r="B11" s="16" t="s">
        <v>22</v>
      </c>
      <c r="C11" s="19">
        <v>0</v>
      </c>
      <c r="D11" s="17">
        <v>60.4</v>
      </c>
      <c r="E11" s="17">
        <f t="shared" si="0"/>
        <v>60.4</v>
      </c>
      <c r="F11" s="18" t="s">
        <v>23</v>
      </c>
    </row>
    <row r="12" ht="51" customHeight="1" spans="1:6">
      <c r="A12" s="15"/>
      <c r="B12" s="16" t="s">
        <v>24</v>
      </c>
      <c r="C12" s="19">
        <v>0</v>
      </c>
      <c r="D12" s="17">
        <v>63.75</v>
      </c>
      <c r="E12" s="17">
        <f t="shared" si="0"/>
        <v>63.75</v>
      </c>
      <c r="F12" s="18" t="s">
        <v>25</v>
      </c>
    </row>
    <row r="13" ht="23" customHeight="1" spans="1:6">
      <c r="A13" s="12" t="s">
        <v>26</v>
      </c>
      <c r="B13" s="13" t="s">
        <v>27</v>
      </c>
      <c r="C13" s="14">
        <v>4105</v>
      </c>
      <c r="D13" s="14">
        <f>C13+E13</f>
        <v>4768.376679</v>
      </c>
      <c r="E13" s="14">
        <f>SUM(E14:E18)</f>
        <v>663.376679</v>
      </c>
      <c r="F13" s="20" t="s">
        <v>14</v>
      </c>
    </row>
    <row r="14" ht="26" customHeight="1" spans="1:6">
      <c r="A14" s="15" t="s">
        <v>15</v>
      </c>
      <c r="B14" s="16" t="s">
        <v>28</v>
      </c>
      <c r="C14" s="17">
        <v>404.43</v>
      </c>
      <c r="D14" s="17">
        <v>243</v>
      </c>
      <c r="E14" s="17">
        <f t="shared" ref="E14:E18" si="1">D14-C14</f>
        <v>-161.43</v>
      </c>
      <c r="F14" s="18" t="s">
        <v>29</v>
      </c>
    </row>
    <row r="15" ht="26" customHeight="1" spans="1:6">
      <c r="A15" s="15"/>
      <c r="B15" s="16" t="s">
        <v>30</v>
      </c>
      <c r="C15" s="17">
        <v>1554</v>
      </c>
      <c r="D15" s="17">
        <v>1793</v>
      </c>
      <c r="E15" s="17">
        <f t="shared" si="1"/>
        <v>239</v>
      </c>
      <c r="F15" s="18" t="s">
        <v>31</v>
      </c>
    </row>
    <row r="16" ht="38" customHeight="1" spans="1:6">
      <c r="A16" s="15"/>
      <c r="B16" s="16" t="s">
        <v>32</v>
      </c>
      <c r="C16" s="21">
        <f>(632445.53+129487.68)/10000</f>
        <v>76.193321</v>
      </c>
      <c r="D16" s="17">
        <v>230</v>
      </c>
      <c r="E16" s="17">
        <f t="shared" si="1"/>
        <v>153.806679</v>
      </c>
      <c r="F16" s="18" t="s">
        <v>33</v>
      </c>
    </row>
    <row r="17" ht="36.95" customHeight="1" spans="1:6">
      <c r="A17" s="15"/>
      <c r="B17" s="16" t="s">
        <v>34</v>
      </c>
      <c r="C17" s="17">
        <v>269</v>
      </c>
      <c r="D17" s="17">
        <v>631</v>
      </c>
      <c r="E17" s="17">
        <f t="shared" si="1"/>
        <v>362</v>
      </c>
      <c r="F17" s="18" t="s">
        <v>35</v>
      </c>
    </row>
    <row r="18" ht="50" customHeight="1" spans="1:6">
      <c r="A18" s="15"/>
      <c r="B18" s="16" t="s">
        <v>36</v>
      </c>
      <c r="C18" s="22">
        <v>0</v>
      </c>
      <c r="D18" s="22">
        <v>70</v>
      </c>
      <c r="E18" s="17">
        <f t="shared" si="1"/>
        <v>70</v>
      </c>
      <c r="F18" s="23" t="s">
        <v>37</v>
      </c>
    </row>
    <row r="19" ht="24" customHeight="1" spans="1:6">
      <c r="A19" s="12" t="s">
        <v>38</v>
      </c>
      <c r="B19" s="13" t="s">
        <v>39</v>
      </c>
      <c r="C19" s="24">
        <v>3313</v>
      </c>
      <c r="D19" s="25">
        <f>C19+E19</f>
        <v>3388</v>
      </c>
      <c r="E19" s="14">
        <v>75</v>
      </c>
      <c r="F19" s="20"/>
    </row>
    <row r="20" ht="37" customHeight="1" spans="1:6">
      <c r="A20" s="15" t="s">
        <v>15</v>
      </c>
      <c r="B20" s="16" t="s">
        <v>40</v>
      </c>
      <c r="C20" s="26">
        <v>0</v>
      </c>
      <c r="D20" s="27">
        <v>75</v>
      </c>
      <c r="E20" s="17">
        <f>D20-C20</f>
        <v>75</v>
      </c>
      <c r="F20" s="18" t="s">
        <v>41</v>
      </c>
    </row>
    <row r="21" ht="21" customHeight="1" spans="1:6">
      <c r="A21" s="12" t="s">
        <v>42</v>
      </c>
      <c r="B21" s="13" t="s">
        <v>43</v>
      </c>
      <c r="C21" s="24">
        <v>1069</v>
      </c>
      <c r="D21" s="25">
        <f>C21+E21</f>
        <v>1318</v>
      </c>
      <c r="E21" s="24">
        <f>SUM(E22:E23)</f>
        <v>249</v>
      </c>
      <c r="F21" s="20" t="s">
        <v>44</v>
      </c>
    </row>
    <row r="22" ht="26" customHeight="1" spans="1:6">
      <c r="A22" s="15" t="s">
        <v>45</v>
      </c>
      <c r="B22" s="16" t="s">
        <v>46</v>
      </c>
      <c r="C22" s="17">
        <v>0</v>
      </c>
      <c r="D22" s="27">
        <v>99</v>
      </c>
      <c r="E22" s="27">
        <f>D22-C22</f>
        <v>99</v>
      </c>
      <c r="F22" s="18" t="s">
        <v>47</v>
      </c>
    </row>
    <row r="23" customFormat="1" ht="37" customHeight="1" spans="1:6">
      <c r="A23" s="15"/>
      <c r="B23" s="16" t="s">
        <v>48</v>
      </c>
      <c r="C23" s="26">
        <v>0</v>
      </c>
      <c r="D23" s="27">
        <v>150</v>
      </c>
      <c r="E23" s="17">
        <f>D23-C23</f>
        <v>150</v>
      </c>
      <c r="F23" s="18" t="s">
        <v>49</v>
      </c>
    </row>
    <row r="24" ht="26" customHeight="1" spans="1:6">
      <c r="A24" s="12" t="s">
        <v>50</v>
      </c>
      <c r="B24" s="13" t="s">
        <v>51</v>
      </c>
      <c r="C24" s="24">
        <v>0</v>
      </c>
      <c r="D24" s="25">
        <f>SUM(D25:D28)</f>
        <v>170.9</v>
      </c>
      <c r="E24" s="14">
        <f>SUM(E25:E28)</f>
        <v>170.9</v>
      </c>
      <c r="F24" s="20" t="s">
        <v>52</v>
      </c>
    </row>
    <row r="25" ht="26" customHeight="1" spans="1:6">
      <c r="A25" s="15"/>
      <c r="B25" s="16" t="s">
        <v>53</v>
      </c>
      <c r="C25" s="26">
        <v>0</v>
      </c>
      <c r="D25" s="22">
        <v>12</v>
      </c>
      <c r="E25" s="17">
        <v>12</v>
      </c>
      <c r="F25" s="18" t="s">
        <v>54</v>
      </c>
    </row>
    <row r="26" ht="20" customHeight="1" spans="1:6">
      <c r="A26" s="15"/>
      <c r="B26" s="16" t="s">
        <v>55</v>
      </c>
      <c r="C26" s="26">
        <v>0</v>
      </c>
      <c r="D26" s="22">
        <v>8</v>
      </c>
      <c r="E26" s="26">
        <f>D26-C26</f>
        <v>8</v>
      </c>
      <c r="F26" s="18" t="s">
        <v>56</v>
      </c>
    </row>
    <row r="27" ht="26" customHeight="1" spans="1:6">
      <c r="A27" s="15"/>
      <c r="B27" s="16" t="s">
        <v>57</v>
      </c>
      <c r="C27" s="26">
        <v>0</v>
      </c>
      <c r="D27" s="22">
        <v>49</v>
      </c>
      <c r="E27" s="26">
        <f>D27-C27</f>
        <v>49</v>
      </c>
      <c r="F27" s="18" t="s">
        <v>58</v>
      </c>
    </row>
    <row r="28" ht="28" customHeight="1" spans="1:7">
      <c r="A28" s="15"/>
      <c r="B28" s="16" t="s">
        <v>59</v>
      </c>
      <c r="C28" s="26">
        <v>0</v>
      </c>
      <c r="D28" s="22">
        <v>101.9</v>
      </c>
      <c r="E28" s="26">
        <f>D28-C28</f>
        <v>101.9</v>
      </c>
      <c r="F28" s="18" t="s">
        <v>60</v>
      </c>
      <c r="G28" s="28"/>
    </row>
    <row r="29" ht="23" customHeight="1" spans="1:6">
      <c r="A29" s="12"/>
      <c r="B29" s="13" t="s">
        <v>61</v>
      </c>
      <c r="C29" s="24"/>
      <c r="D29" s="25"/>
      <c r="E29" s="24">
        <f>E7+E13+E19+E21+E24</f>
        <v>2771.826679</v>
      </c>
      <c r="F29" s="20" t="s">
        <v>62</v>
      </c>
    </row>
    <row r="30" ht="24" customHeight="1" spans="1:6">
      <c r="A30" s="12" t="s">
        <v>63</v>
      </c>
      <c r="B30" s="13" t="s">
        <v>64</v>
      </c>
      <c r="C30" s="24">
        <v>1223</v>
      </c>
      <c r="D30" s="14">
        <f>C30+E30</f>
        <v>826.26</v>
      </c>
      <c r="E30" s="14">
        <f>SUM(E31:E41)</f>
        <v>-396.74</v>
      </c>
      <c r="F30" s="20" t="s">
        <v>65</v>
      </c>
    </row>
    <row r="31" ht="27" customHeight="1" spans="1:6">
      <c r="A31" s="29">
        <v>1</v>
      </c>
      <c r="B31" s="16" t="s">
        <v>66</v>
      </c>
      <c r="C31" s="26">
        <v>70</v>
      </c>
      <c r="D31" s="27">
        <v>96</v>
      </c>
      <c r="E31" s="27">
        <f>D31-C31</f>
        <v>26</v>
      </c>
      <c r="F31" s="23" t="s">
        <v>67</v>
      </c>
    </row>
    <row r="32" ht="22" customHeight="1" spans="1:6">
      <c r="A32" s="29">
        <v>2</v>
      </c>
      <c r="B32" s="16" t="s">
        <v>68</v>
      </c>
      <c r="C32" s="26">
        <v>105</v>
      </c>
      <c r="D32" s="22">
        <v>49.82</v>
      </c>
      <c r="E32" s="22">
        <f t="shared" ref="E32:E43" si="2">D32-C32</f>
        <v>-55.18</v>
      </c>
      <c r="F32" s="23" t="s">
        <v>69</v>
      </c>
    </row>
    <row r="33" ht="29" customHeight="1" spans="1:6">
      <c r="A33" s="29">
        <v>3</v>
      </c>
      <c r="B33" s="16" t="s">
        <v>70</v>
      </c>
      <c r="C33" s="26">
        <v>310</v>
      </c>
      <c r="D33" s="22">
        <f>211.52+60</f>
        <v>271.52</v>
      </c>
      <c r="E33" s="17">
        <f t="shared" si="2"/>
        <v>-38.48</v>
      </c>
      <c r="F33" s="18" t="s">
        <v>71</v>
      </c>
    </row>
    <row r="34" ht="62" customHeight="1" spans="1:6">
      <c r="A34" s="29">
        <v>4</v>
      </c>
      <c r="B34" s="16" t="s">
        <v>72</v>
      </c>
      <c r="C34" s="26">
        <v>274</v>
      </c>
      <c r="D34" s="22">
        <v>182</v>
      </c>
      <c r="E34" s="22">
        <f t="shared" si="2"/>
        <v>-92</v>
      </c>
      <c r="F34" s="23" t="s">
        <v>73</v>
      </c>
    </row>
    <row r="35" ht="24" customHeight="1" spans="1:6">
      <c r="A35" s="29">
        <v>5</v>
      </c>
      <c r="B35" s="16" t="s">
        <v>74</v>
      </c>
      <c r="C35" s="26">
        <v>30</v>
      </c>
      <c r="D35" s="22">
        <v>25.71</v>
      </c>
      <c r="E35" s="17">
        <f t="shared" si="2"/>
        <v>-4.29</v>
      </c>
      <c r="F35" s="18" t="s">
        <v>75</v>
      </c>
    </row>
    <row r="36" ht="20.1" customHeight="1" spans="1:6">
      <c r="A36" s="29">
        <v>6</v>
      </c>
      <c r="B36" s="16" t="s">
        <v>76</v>
      </c>
      <c r="C36" s="26">
        <v>10</v>
      </c>
      <c r="D36" s="22">
        <v>6.08</v>
      </c>
      <c r="E36" s="17">
        <f t="shared" si="2"/>
        <v>-3.92</v>
      </c>
      <c r="F36" s="18" t="s">
        <v>77</v>
      </c>
    </row>
    <row r="37" ht="27" customHeight="1" spans="1:6">
      <c r="A37" s="29">
        <v>7</v>
      </c>
      <c r="B37" s="16" t="s">
        <v>78</v>
      </c>
      <c r="C37" s="26">
        <v>79</v>
      </c>
      <c r="D37" s="22">
        <f>23.8+15.2</f>
        <v>39</v>
      </c>
      <c r="E37" s="22">
        <f t="shared" si="2"/>
        <v>-40</v>
      </c>
      <c r="F37" s="23" t="s">
        <v>79</v>
      </c>
    </row>
    <row r="38" ht="23.1" customHeight="1" spans="1:6">
      <c r="A38" s="29">
        <v>8</v>
      </c>
      <c r="B38" s="16" t="s">
        <v>80</v>
      </c>
      <c r="C38" s="26">
        <v>54</v>
      </c>
      <c r="D38" s="22">
        <v>37.13</v>
      </c>
      <c r="E38" s="17">
        <f t="shared" si="2"/>
        <v>-16.87</v>
      </c>
      <c r="F38" s="23" t="s">
        <v>81</v>
      </c>
    </row>
    <row r="39" ht="22" customHeight="1" spans="1:6">
      <c r="A39" s="29">
        <v>9</v>
      </c>
      <c r="B39" s="16" t="s">
        <v>82</v>
      </c>
      <c r="C39" s="26">
        <v>27</v>
      </c>
      <c r="D39" s="22">
        <v>27</v>
      </c>
      <c r="E39" s="17">
        <f t="shared" si="2"/>
        <v>0</v>
      </c>
      <c r="F39" s="23" t="s">
        <v>83</v>
      </c>
    </row>
    <row r="40" ht="47" customHeight="1" spans="1:6">
      <c r="A40" s="29">
        <v>10</v>
      </c>
      <c r="B40" s="16" t="s">
        <v>84</v>
      </c>
      <c r="C40" s="26">
        <v>264</v>
      </c>
      <c r="D40" s="22">
        <v>77</v>
      </c>
      <c r="E40" s="17">
        <f t="shared" si="2"/>
        <v>-187</v>
      </c>
      <c r="F40" s="23" t="s">
        <v>85</v>
      </c>
    </row>
    <row r="41" ht="24" customHeight="1" spans="1:6">
      <c r="A41" s="29">
        <v>11</v>
      </c>
      <c r="B41" s="16" t="s">
        <v>86</v>
      </c>
      <c r="C41" s="26">
        <v>0</v>
      </c>
      <c r="D41" s="22">
        <v>15</v>
      </c>
      <c r="E41" s="22">
        <f t="shared" si="2"/>
        <v>15</v>
      </c>
      <c r="F41" s="23" t="s">
        <v>87</v>
      </c>
    </row>
    <row r="42" ht="24" customHeight="1" spans="1:6">
      <c r="A42" s="12" t="s">
        <v>88</v>
      </c>
      <c r="B42" s="13" t="s">
        <v>89</v>
      </c>
      <c r="C42" s="24">
        <v>720</v>
      </c>
      <c r="D42" s="30">
        <v>0</v>
      </c>
      <c r="E42" s="30">
        <f t="shared" si="2"/>
        <v>-720</v>
      </c>
      <c r="F42" s="31" t="s">
        <v>90</v>
      </c>
    </row>
    <row r="43" ht="27" customHeight="1" spans="1:6">
      <c r="A43" s="32" t="s">
        <v>91</v>
      </c>
      <c r="B43" s="13" t="s">
        <v>92</v>
      </c>
      <c r="C43" s="24">
        <v>0</v>
      </c>
      <c r="D43" s="30">
        <v>496</v>
      </c>
      <c r="E43" s="30">
        <f>D43</f>
        <v>496</v>
      </c>
      <c r="F43" s="23" t="s">
        <v>93</v>
      </c>
    </row>
    <row r="44" ht="27" customHeight="1" spans="1:6">
      <c r="A44" s="32" t="s">
        <v>94</v>
      </c>
      <c r="B44" s="33" t="s">
        <v>95</v>
      </c>
      <c r="C44" s="34">
        <f>C6+C30+C42</f>
        <v>15123</v>
      </c>
      <c r="D44" s="34">
        <f>D6+D30+D42+D43</f>
        <v>15048.26</v>
      </c>
      <c r="E44" s="34">
        <f>D44-C44</f>
        <v>-74.7399999999998</v>
      </c>
      <c r="F44" s="35" t="s">
        <v>96</v>
      </c>
    </row>
  </sheetData>
  <mergeCells count="2">
    <mergeCell ref="A2:F2"/>
    <mergeCell ref="A3:F3"/>
  </mergeCells>
  <pageMargins left="0.66875" right="0.161111111111111" top="0.629861111111111" bottom="0.314583333333333" header="0.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2022.3.6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王源</cp:lastModifiedBy>
  <dcterms:created xsi:type="dcterms:W3CDTF">2021-11-23T04:44:00Z</dcterms:created>
  <dcterms:modified xsi:type="dcterms:W3CDTF">2022-06-01T08:42:40Z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5D4DCAD3BD734FA58431C6FAE3CAADDD</vt:lpwstr>
  </property>
  <property fmtid="{D5CDD505-2E9C-101B-9397-08002B2CF9AE}" pid="3" name="KSOProductBuildVer">
    <vt:lpwstr>2052-11.8.2.8621</vt:lpwstr>
  </property>
  <property fmtid="{D5CDD505-2E9C-101B-9397-08002B2CF9AE}" pid="4" name="commondata">
    <vt:lpwstr>eyJoZGlkIjoiNGMwYjljZWE5MjU3Mjk2N2YwOTE4YzE4MzM5MjJlN2UifQ==</vt:lpwstr>
  </property>
</Properties>
</file>